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16" windowWidth="18120" windowHeight="13420" activeTab="0"/>
  </bookViews>
  <sheets>
    <sheet name="Waxman offsets" sheetId="1" r:id="rId1"/>
    <sheet name="Explanation" sheetId="2" r:id="rId2"/>
  </sheets>
  <definedNames/>
  <calcPr fullCalcOnLoad="1"/>
</workbook>
</file>

<file path=xl/sharedStrings.xml><?xml version="1.0" encoding="utf-8"?>
<sst xmlns="http://schemas.openxmlformats.org/spreadsheetml/2006/main" count="46" uniqueCount="46">
  <si>
    <t>7. Compliance Obligations are essentially the amount an entity polluted.   What this means is that the %age calculated in 5 is the %age of a polluter’s compliance obligations that can be offsets.</t>
  </si>
  <si>
    <t>For 2013, 30.6% of an entity’s compliance obligations can be in the form of offsets.</t>
  </si>
  <si>
    <t xml:space="preserve">8. A maximum of 2 billion offsets credits are allowed.   </t>
  </si>
  <si>
    <t xml:space="preserve">a. Discounting:  1.25 offset = 1 emission allowances, i.e. an offset is discounted by 20%.  </t>
  </si>
  <si>
    <t>b.  This means that starting in 2018 2.25 GT of offsets are allowed to offset 2 GT of emissions.  We confirmed this with Waxman’s office.</t>
  </si>
  <si>
    <t>9. Column F calculates the total number of compliance obligations allowed Formula:  Total emissions = Of/X</t>
  </si>
  <si>
    <t>assuming 100% non-additionality of offsets.</t>
  </si>
  <si>
    <t>X=%age of offsets allowed (column E, number 5)</t>
  </si>
  <si>
    <t>Of=maximum number of offsets allowed.</t>
  </si>
  <si>
    <t>One could also add 2 BT to the cap.</t>
  </si>
  <si>
    <t>10. Columns G calculates %age increase/decrease relative to 2005 (%age of 2005 that was capped).</t>
  </si>
  <si>
    <t>11. Columns H calculates %age increase/decrease relative to 1990 (assuming same %ages as in 10  (68.2-84.5%).</t>
  </si>
  <si>
    <t>12. Columns I calculates the reduction in MT (negative numbers mean an INCREASE).</t>
  </si>
  <si>
    <t xml:space="preserve">        </t>
  </si>
  <si>
    <t>* All units in Mt</t>
  </si>
  <si>
    <t>2005 emissions</t>
  </si>
  <si>
    <t xml:space="preserve">66.2% 2005 </t>
  </si>
  <si>
    <t>1990 emission</t>
  </si>
  <si>
    <t>84.5% of 1990 emissions</t>
  </si>
  <si>
    <t>Kyoto Target</t>
  </si>
  <si>
    <t>Reductions in the bill</t>
  </si>
  <si>
    <t>Calendar year</t>
  </si>
  <si>
    <t>%Reduction</t>
  </si>
  <si>
    <t>66.2-84.5% of 2005</t>
  </si>
  <si>
    <t>Cap (see p. 407)</t>
  </si>
  <si>
    <t>Offset % allowed</t>
  </si>
  <si>
    <t xml:space="preserve">Max. allowable emissions in the US </t>
  </si>
  <si>
    <t>Relative to 2005 (capped)</t>
  </si>
  <si>
    <t xml:space="preserve">Relative to 1990 </t>
  </si>
  <si>
    <t>Explanation of Calculations ("Waxman offsets" sheet)</t>
  </si>
  <si>
    <t>1. Column A is the calendar year.</t>
  </si>
  <si>
    <t>2. Column B is the % reduction from 2005 levels. This is found in Sec. 702 (Economy Wide Reduction Goals), page 326-327.</t>
  </si>
  <si>
    <t>3. Column C represents 68.2 to 85% of 2005 emissions. On page 362, the %age of 2005 emissions that are capped is listed. The units are million tons (MT). 1000 MT = 1 billion tons (BT).</t>
  </si>
  <si>
    <t>4. Column D is the cap for each year. This is found on page 360. Again units are MT.</t>
  </si>
  <si>
    <t xml:space="preserve">5. Column E is the %age of offsets allowed. This is calculated using the following formula (found on page 422, lines 9-13).  </t>
  </si>
  <si>
    <t xml:space="preserve">‘‘(B) APPLICABLE PERCENTAGE.— </t>
  </si>
  <si>
    <t>The percentage referred to in subparagraph (A) for a given calendar year shall be determined by dividing 2 billion by the sum of 2 billion plus the number of emission allowances established under section 721(a) for the previous year, and multiplying that number by 100.</t>
  </si>
  <si>
    <t>App. %age = [2 BT/(2BT + D)], where</t>
  </si>
  <si>
    <t>BT= 1 billion tons</t>
  </si>
  <si>
    <t>D=column D, the cap for each year</t>
  </si>
  <si>
    <t>Note: In the text, the calendar year refers to the year that the compliance obligations are being handed in.  And the previous year refers to year for which you are making the calculation. It is like paying 2008 taxes in 2009.</t>
  </si>
  <si>
    <t xml:space="preserve"> </t>
  </si>
  <si>
    <t xml:space="preserve">6. Now this is the tricky part. According to page 422, lines 8-11. </t>
  </si>
  <si>
    <t>‘‘(1) OFFSET CREDITS.—</t>
  </si>
  <si>
    <t>(A) IN GENERAL.— to demonstrate compliance by holding 1 domestic offset credit or 1.25 international in lieu of an emission allowance. From 2012-2017, international credits are NOT discounted.</t>
  </si>
  <si>
    <t>The %age calculated in 5 should be multiplied to the compliance obligations.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</si>
</sst>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3">
    <font>
      <sz val="11"/>
      <color indexed="8"/>
      <name val="Calibri"/>
      <family val="2"/>
    </font>
    <font>
      <sz val="10"/>
      <name val="Arial"/>
      <family val="0"/>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sz val="12"/>
      <color indexed="8"/>
      <name val="Calibri"/>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4">
    <xf numFmtId="0" fontId="0" fillId="0" borderId="0" xfId="0" applyAlignment="1">
      <alignment/>
    </xf>
    <xf numFmtId="0" fontId="18" fillId="0" borderId="0" xfId="0" applyFont="1" applyAlignment="1">
      <alignment/>
    </xf>
    <xf numFmtId="0" fontId="18" fillId="0" borderId="0" xfId="0" applyFont="1" applyFill="1" applyBorder="1" applyAlignment="1">
      <alignment/>
    </xf>
    <xf numFmtId="0" fontId="18" fillId="0" borderId="0" xfId="0" applyFont="1" applyBorder="1" applyAlignment="1">
      <alignment/>
    </xf>
    <xf numFmtId="0" fontId="19" fillId="4" borderId="10" xfId="0" applyFont="1" applyFill="1" applyBorder="1" applyAlignment="1">
      <alignment horizontal="left"/>
    </xf>
    <xf numFmtId="0" fontId="18" fillId="4" borderId="11" xfId="0" applyFont="1" applyFill="1" applyBorder="1" applyAlignment="1">
      <alignment horizontal="left"/>
    </xf>
    <xf numFmtId="0" fontId="18" fillId="0" borderId="0" xfId="0" applyFont="1" applyFill="1" applyBorder="1" applyAlignment="1">
      <alignment horizontal="left"/>
    </xf>
    <xf numFmtId="0" fontId="19" fillId="4" borderId="12" xfId="0" applyFont="1" applyFill="1" applyBorder="1" applyAlignment="1">
      <alignment horizontal="left"/>
    </xf>
    <xf numFmtId="1" fontId="18" fillId="4" borderId="13" xfId="0" applyNumberFormat="1" applyFont="1" applyFill="1" applyBorder="1" applyAlignment="1">
      <alignment horizontal="left"/>
    </xf>
    <xf numFmtId="0" fontId="19" fillId="4" borderId="14" xfId="0" applyFont="1" applyFill="1" applyBorder="1" applyAlignment="1">
      <alignment horizontal="left"/>
    </xf>
    <xf numFmtId="0" fontId="18" fillId="4" borderId="15" xfId="0" applyFont="1" applyFill="1" applyBorder="1" applyAlignment="1">
      <alignment horizontal="left"/>
    </xf>
    <xf numFmtId="0" fontId="19" fillId="0" borderId="16" xfId="0" applyFont="1" applyBorder="1" applyAlignment="1">
      <alignment horizontal="left"/>
    </xf>
    <xf numFmtId="0" fontId="19" fillId="8" borderId="10" xfId="0" applyFont="1" applyFill="1" applyBorder="1" applyAlignment="1">
      <alignment horizontal="left"/>
    </xf>
    <xf numFmtId="0" fontId="18" fillId="8" borderId="11" xfId="0" applyFont="1" applyFill="1" applyBorder="1" applyAlignment="1">
      <alignment horizontal="left"/>
    </xf>
    <xf numFmtId="0" fontId="18" fillId="0" borderId="12" xfId="0" applyFont="1" applyBorder="1" applyAlignment="1">
      <alignment horizontal="left"/>
    </xf>
    <xf numFmtId="9" fontId="18" fillId="0" borderId="13" xfId="57" applyNumberFormat="1" applyFont="1" applyFill="1" applyBorder="1" applyAlignment="1" applyProtection="1">
      <alignment horizontal="left"/>
      <protection/>
    </xf>
    <xf numFmtId="1" fontId="18" fillId="0" borderId="0" xfId="0" applyNumberFormat="1" applyFont="1" applyFill="1" applyBorder="1" applyAlignment="1">
      <alignment horizontal="left"/>
    </xf>
    <xf numFmtId="1" fontId="18" fillId="0" borderId="0" xfId="0" applyNumberFormat="1" applyFont="1" applyBorder="1" applyAlignment="1">
      <alignment/>
    </xf>
    <xf numFmtId="1" fontId="18" fillId="0" borderId="0" xfId="0" applyNumberFormat="1" applyFont="1" applyAlignment="1">
      <alignment/>
    </xf>
    <xf numFmtId="0" fontId="18" fillId="0" borderId="14" xfId="0" applyFont="1" applyBorder="1" applyAlignment="1">
      <alignment horizontal="left"/>
    </xf>
    <xf numFmtId="9" fontId="18" fillId="0" borderId="15" xfId="57" applyNumberFormat="1" applyFont="1" applyFill="1" applyBorder="1" applyAlignment="1" applyProtection="1">
      <alignment horizontal="left"/>
      <protection/>
    </xf>
    <xf numFmtId="0" fontId="19" fillId="4" borderId="10"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8" fillId="0" borderId="0" xfId="0" applyFont="1" applyAlignment="1">
      <alignment horizontal="center"/>
    </xf>
    <xf numFmtId="0" fontId="18" fillId="0" borderId="12" xfId="0" applyFont="1" applyBorder="1" applyAlignment="1">
      <alignment horizontal="center"/>
    </xf>
    <xf numFmtId="1" fontId="18" fillId="0" borderId="18" xfId="0" applyNumberFormat="1" applyFont="1" applyBorder="1" applyAlignment="1">
      <alignment horizontal="center"/>
    </xf>
    <xf numFmtId="164" fontId="18" fillId="0" borderId="18" xfId="57" applyNumberFormat="1" applyFont="1" applyFill="1" applyBorder="1" applyAlignment="1" applyProtection="1">
      <alignment horizontal="center"/>
      <protection/>
    </xf>
    <xf numFmtId="164" fontId="0" fillId="0" borderId="19" xfId="57" applyNumberFormat="1" applyFont="1" applyFill="1" applyBorder="1" applyAlignment="1" applyProtection="1">
      <alignment horizontal="center"/>
      <protection/>
    </xf>
    <xf numFmtId="164" fontId="18" fillId="0" borderId="0" xfId="0" applyNumberFormat="1" applyFont="1" applyAlignment="1">
      <alignment/>
    </xf>
    <xf numFmtId="0" fontId="0" fillId="0" borderId="0" xfId="0" applyAlignment="1">
      <alignment wrapText="1"/>
    </xf>
    <xf numFmtId="0" fontId="19" fillId="4" borderId="19" xfId="0" applyFont="1" applyFill="1" applyBorder="1" applyAlignment="1">
      <alignment wrapText="1"/>
    </xf>
    <xf numFmtId="0" fontId="18" fillId="0" borderId="20" xfId="0" applyFont="1" applyBorder="1" applyAlignment="1">
      <alignment wrapText="1"/>
    </xf>
    <xf numFmtId="0" fontId="20" fillId="0" borderId="0" xfId="0" applyFont="1" applyAlignment="1">
      <alignment wrapText="1"/>
    </xf>
    <xf numFmtId="0" fontId="18" fillId="0" borderId="21" xfId="0" applyFont="1" applyBorder="1" applyAlignment="1">
      <alignment wrapText="1"/>
    </xf>
    <xf numFmtId="0" fontId="18" fillId="0" borderId="21" xfId="0" applyFont="1" applyBorder="1" applyAlignment="1">
      <alignment horizontal="left" wrapText="1" indent="2"/>
    </xf>
    <xf numFmtId="0" fontId="20" fillId="0" borderId="0" xfId="0" applyFont="1" applyAlignment="1">
      <alignment horizontal="left" wrapText="1" indent="2"/>
    </xf>
    <xf numFmtId="0" fontId="0" fillId="0" borderId="0" xfId="0" applyAlignment="1">
      <alignment horizontal="left" wrapText="1" indent="2"/>
    </xf>
    <xf numFmtId="0" fontId="18" fillId="0" borderId="21" xfId="0" applyFont="1" applyBorder="1" applyAlignment="1">
      <alignment horizontal="left" wrapText="1" indent="6"/>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2"/>
    </xf>
    <xf numFmtId="0" fontId="21" fillId="0" borderId="0" xfId="0" applyFont="1" applyAlignment="1">
      <alignment horizontal="left" wrapText="1" indent="2"/>
    </xf>
    <xf numFmtId="0" fontId="18" fillId="0" borderId="21" xfId="0" applyFont="1" applyBorder="1" applyAlignment="1">
      <alignment horizontal="left" wrapText="1" indent="9"/>
    </xf>
    <xf numFmtId="0" fontId="18" fillId="0" borderId="21" xfId="0" applyFont="1" applyBorder="1" applyAlignment="1">
      <alignment horizontal="left" wrapText="1" indent="3"/>
    </xf>
    <xf numFmtId="0" fontId="22" fillId="0" borderId="22" xfId="0" applyFont="1" applyBorder="1" applyAlignment="1">
      <alignment wrapText="1"/>
    </xf>
    <xf numFmtId="0" fontId="22" fillId="0" borderId="0" xfId="0" applyFont="1" applyAlignment="1">
      <alignment wrapText="1"/>
    </xf>
    <xf numFmtId="0" fontId="18" fillId="0" borderId="0" xfId="0" applyFont="1" applyAlignment="1">
      <alignment horizontal="left" wrapText="1" indent="9"/>
    </xf>
    <xf numFmtId="0" fontId="18" fillId="24" borderId="12" xfId="0" applyFont="1" applyFill="1" applyBorder="1" applyAlignment="1">
      <alignment horizontal="center"/>
    </xf>
    <xf numFmtId="1" fontId="18" fillId="24" borderId="18" xfId="0" applyNumberFormat="1" applyFont="1" applyFill="1" applyBorder="1" applyAlignment="1">
      <alignment horizontal="center"/>
    </xf>
    <xf numFmtId="164" fontId="18" fillId="24" borderId="18" xfId="57" applyNumberFormat="1" applyFont="1" applyFill="1" applyBorder="1" applyAlignment="1" applyProtection="1">
      <alignment horizontal="center"/>
      <protection/>
    </xf>
    <xf numFmtId="0" fontId="18" fillId="24" borderId="14" xfId="0" applyFont="1" applyFill="1" applyBorder="1" applyAlignment="1">
      <alignment horizontal="center"/>
    </xf>
    <xf numFmtId="1" fontId="18" fillId="24" borderId="23" xfId="0" applyNumberFormat="1" applyFont="1" applyFill="1" applyBorder="1" applyAlignment="1">
      <alignment horizontal="center"/>
    </xf>
    <xf numFmtId="164" fontId="18" fillId="24" borderId="23" xfId="57" applyNumberFormat="1" applyFont="1" applyFill="1" applyBorder="1" applyAlignment="1" applyProtection="1">
      <alignment horizontal="center"/>
      <protection/>
    </xf>
    <xf numFmtId="164" fontId="0" fillId="24" borderId="19" xfId="57" applyNumberFormat="1"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5"/>
  <sheetViews>
    <sheetView tabSelected="1" workbookViewId="0" topLeftCell="A1">
      <selection activeCell="E5" sqref="E5"/>
    </sheetView>
  </sheetViews>
  <sheetFormatPr defaultColWidth="11.421875" defaultRowHeight="15"/>
  <cols>
    <col min="1" max="1" width="20.57421875" style="1" customWidth="1"/>
    <col min="2" max="3" width="12.00390625" style="1" customWidth="1"/>
    <col min="4" max="4" width="14.421875" style="1" customWidth="1"/>
    <col min="5" max="5" width="14.7109375" style="1" customWidth="1"/>
    <col min="6" max="6" width="8.7109375" style="1" customWidth="1"/>
    <col min="7" max="7" width="15.8515625" style="1" customWidth="1"/>
    <col min="8" max="8" width="14.00390625" style="1" customWidth="1"/>
    <col min="9" max="9" width="9.57421875" style="1" customWidth="1"/>
    <col min="10" max="10" width="9.7109375" style="1" customWidth="1"/>
    <col min="11" max="11" width="12.57421875" style="1" customWidth="1"/>
    <col min="12" max="16384" width="8.7109375" style="1" customWidth="1"/>
  </cols>
  <sheetData>
    <row r="1" spans="1:7" ht="15">
      <c r="A1" s="1" t="s">
        <v>14</v>
      </c>
      <c r="D1" s="2"/>
      <c r="E1" s="3"/>
      <c r="F1" s="3"/>
      <c r="G1" s="3"/>
    </row>
    <row r="2" spans="1:7" ht="15">
      <c r="A2" s="4" t="s">
        <v>15</v>
      </c>
      <c r="B2" s="4"/>
      <c r="C2" s="5">
        <v>7206</v>
      </c>
      <c r="D2" s="6"/>
      <c r="E2" s="3"/>
      <c r="F2" s="3"/>
      <c r="G2" s="3"/>
    </row>
    <row r="3" spans="1:7" ht="15.75" customHeight="1">
      <c r="A3" s="7" t="s">
        <v>16</v>
      </c>
      <c r="B3" s="7"/>
      <c r="C3" s="8">
        <f>C2*0.662</f>
        <v>4770.372</v>
      </c>
      <c r="D3" s="6"/>
      <c r="E3" s="3"/>
      <c r="F3" s="3"/>
      <c r="G3" s="3"/>
    </row>
    <row r="4" spans="1:7" ht="15.75" customHeight="1">
      <c r="A4" s="7" t="s">
        <v>17</v>
      </c>
      <c r="B4" s="7"/>
      <c r="C4" s="8">
        <v>6242</v>
      </c>
      <c r="D4" s="6"/>
      <c r="E4" s="3"/>
      <c r="F4" s="3"/>
      <c r="G4" s="3"/>
    </row>
    <row r="5" spans="1:7" ht="15.75" customHeight="1">
      <c r="A5" s="7" t="s">
        <v>18</v>
      </c>
      <c r="B5" s="7"/>
      <c r="C5" s="8">
        <f>C4*0.845</f>
        <v>5274.49</v>
      </c>
      <c r="D5" s="6"/>
      <c r="E5" s="17"/>
      <c r="F5" s="3"/>
      <c r="G5" s="3"/>
    </row>
    <row r="6" spans="1:7" ht="15">
      <c r="A6" s="9" t="s">
        <v>19</v>
      </c>
      <c r="B6" s="9"/>
      <c r="C6" s="10">
        <v>5805</v>
      </c>
      <c r="D6" s="6"/>
      <c r="E6" s="3"/>
      <c r="F6" s="3"/>
      <c r="G6" s="3"/>
    </row>
    <row r="7" spans="1:7" ht="15">
      <c r="A7" s="11"/>
      <c r="B7" s="11"/>
      <c r="C7" s="6"/>
      <c r="D7" s="6"/>
      <c r="E7" s="3"/>
      <c r="F7" s="3"/>
      <c r="G7" s="3"/>
    </row>
    <row r="8" spans="1:7" ht="15">
      <c r="A8" s="12" t="s">
        <v>20</v>
      </c>
      <c r="B8" s="12"/>
      <c r="C8" s="13"/>
      <c r="D8" s="6"/>
      <c r="E8" s="3"/>
      <c r="F8" s="3"/>
      <c r="G8" s="3"/>
    </row>
    <row r="9" spans="1:13" ht="15">
      <c r="A9" s="14">
        <v>2012</v>
      </c>
      <c r="B9" s="14"/>
      <c r="C9" s="15">
        <v>0.03</v>
      </c>
      <c r="D9" s="16"/>
      <c r="E9" s="3"/>
      <c r="F9" s="17"/>
      <c r="G9" s="17"/>
      <c r="H9" s="18"/>
      <c r="I9" s="18"/>
      <c r="K9" s="18"/>
      <c r="M9" s="18"/>
    </row>
    <row r="10" spans="1:13" ht="15">
      <c r="A10" s="14">
        <v>2020</v>
      </c>
      <c r="B10" s="14"/>
      <c r="C10" s="15">
        <v>0.17</v>
      </c>
      <c r="D10" s="16"/>
      <c r="E10" s="3"/>
      <c r="F10" s="17"/>
      <c r="G10" s="17"/>
      <c r="H10" s="18"/>
      <c r="I10" s="18"/>
      <c r="K10" s="18"/>
      <c r="M10" s="18"/>
    </row>
    <row r="11" spans="1:13" ht="15">
      <c r="A11" s="14">
        <v>2030</v>
      </c>
      <c r="B11" s="14"/>
      <c r="C11" s="15">
        <v>0.42</v>
      </c>
      <c r="D11" s="16"/>
      <c r="E11" s="3"/>
      <c r="F11" s="17"/>
      <c r="G11" s="17"/>
      <c r="H11" s="18"/>
      <c r="I11" s="18"/>
      <c r="K11" s="18"/>
      <c r="M11" s="18"/>
    </row>
    <row r="12" spans="1:13" ht="15">
      <c r="A12" s="19">
        <v>2050</v>
      </c>
      <c r="B12" s="19"/>
      <c r="C12" s="20">
        <v>0.83</v>
      </c>
      <c r="D12" s="16"/>
      <c r="E12" s="3"/>
      <c r="F12" s="17"/>
      <c r="G12" s="17"/>
      <c r="H12" s="18"/>
      <c r="I12" s="18"/>
      <c r="K12" s="18"/>
      <c r="M12" s="18"/>
    </row>
    <row r="13" spans="4:7" ht="15">
      <c r="D13" s="2"/>
      <c r="E13" s="3"/>
      <c r="F13" s="3"/>
      <c r="G13" s="3"/>
    </row>
    <row r="15" spans="1:9" s="23" customFormat="1" ht="69.75">
      <c r="A15" s="21" t="s">
        <v>21</v>
      </c>
      <c r="B15" s="21" t="s">
        <v>22</v>
      </c>
      <c r="C15" s="22" t="s">
        <v>23</v>
      </c>
      <c r="D15" s="22" t="s">
        <v>24</v>
      </c>
      <c r="E15" s="22" t="s">
        <v>25</v>
      </c>
      <c r="F15" s="22" t="s">
        <v>26</v>
      </c>
      <c r="G15" s="22" t="s">
        <v>27</v>
      </c>
      <c r="H15" s="22" t="s">
        <v>28</v>
      </c>
      <c r="I15"/>
    </row>
    <row r="16" spans="1:9" s="23" customFormat="1" ht="15">
      <c r="A16" s="24">
        <v>2012</v>
      </c>
      <c r="B16" s="24">
        <f aca="true" t="shared" si="0" ref="B16:B54">(C16-D16)*100/C16</f>
        <v>3.0054679173867425</v>
      </c>
      <c r="C16" s="25">
        <f>C3</f>
        <v>4770.372</v>
      </c>
      <c r="D16" s="25">
        <v>4627</v>
      </c>
      <c r="E16" s="26">
        <f aca="true" t="shared" si="1" ref="E16:E54">2000/(2000+D16)</f>
        <v>0.3017956843217142</v>
      </c>
      <c r="F16" s="25">
        <f aca="true" t="shared" si="2" ref="F16:F54">2000/E16</f>
        <v>6627</v>
      </c>
      <c r="G16" s="26">
        <f aca="true" t="shared" si="3" ref="G16:G54">F16/C16</f>
        <v>1.3891998359876336</v>
      </c>
      <c r="H16" s="26">
        <f>F16/($C$4*0.662)</f>
        <v>1.6037446360344259</v>
      </c>
      <c r="I16"/>
    </row>
    <row r="17" spans="1:9" s="23" customFormat="1" ht="15">
      <c r="A17" s="24">
        <f aca="true" t="shared" si="4" ref="A17:A54">A16+1</f>
        <v>2013</v>
      </c>
      <c r="B17" s="24">
        <f t="shared" si="0"/>
        <v>4.745374155306972</v>
      </c>
      <c r="C17" s="25">
        <f>C16</f>
        <v>4770.372</v>
      </c>
      <c r="D17" s="25">
        <v>4544</v>
      </c>
      <c r="E17" s="26">
        <f t="shared" si="1"/>
        <v>0.3056234718826406</v>
      </c>
      <c r="F17" s="25">
        <f t="shared" si="2"/>
        <v>6544</v>
      </c>
      <c r="G17" s="26">
        <f t="shared" si="3"/>
        <v>1.3718007736084312</v>
      </c>
      <c r="H17" s="27">
        <f>F17/($C$4*0.662)</f>
        <v>1.5836585028231904</v>
      </c>
      <c r="I17"/>
    </row>
    <row r="18" spans="1:9" s="23" customFormat="1" ht="15">
      <c r="A18" s="24">
        <f t="shared" si="4"/>
        <v>2014</v>
      </c>
      <c r="B18" s="24">
        <f t="shared" si="0"/>
        <v>6.5251289564581985</v>
      </c>
      <c r="C18" s="25">
        <f>C2*0.757</f>
        <v>5454.942</v>
      </c>
      <c r="D18" s="25">
        <v>5099</v>
      </c>
      <c r="E18" s="26">
        <f t="shared" si="1"/>
        <v>0.2817298211015636</v>
      </c>
      <c r="F18" s="25">
        <f t="shared" si="2"/>
        <v>7099.000000000001</v>
      </c>
      <c r="G18" s="26">
        <f t="shared" si="3"/>
        <v>1.301388722373217</v>
      </c>
      <c r="H18" s="27">
        <f>F18/($C$4*0.757)</f>
        <v>1.5023721777349248</v>
      </c>
      <c r="I18"/>
    </row>
    <row r="19" spans="1:9" s="23" customFormat="1" ht="15">
      <c r="A19" s="24">
        <f t="shared" si="4"/>
        <v>2015</v>
      </c>
      <c r="B19" s="24">
        <f t="shared" si="0"/>
        <v>8.285001013759633</v>
      </c>
      <c r="C19" s="25">
        <f>C18</f>
        <v>5454.942</v>
      </c>
      <c r="D19" s="25">
        <v>5003</v>
      </c>
      <c r="E19" s="26">
        <f t="shared" si="1"/>
        <v>0.285591889190347</v>
      </c>
      <c r="F19" s="25">
        <f t="shared" si="2"/>
        <v>7003</v>
      </c>
      <c r="G19" s="26">
        <f t="shared" si="3"/>
        <v>1.2837900018002024</v>
      </c>
      <c r="H19" s="27">
        <f>F19/($C$4*0.757)</f>
        <v>1.4820555515815856</v>
      </c>
      <c r="I19"/>
    </row>
    <row r="20" spans="1:9" s="23" customFormat="1" ht="15">
      <c r="A20" s="47">
        <f t="shared" si="4"/>
        <v>2016</v>
      </c>
      <c r="B20" s="47">
        <f t="shared" si="0"/>
        <v>9.969831189327758</v>
      </c>
      <c r="C20" s="48">
        <f>C2*0.845</f>
        <v>6089.07</v>
      </c>
      <c r="D20" s="48">
        <v>5482</v>
      </c>
      <c r="E20" s="49">
        <f t="shared" si="1"/>
        <v>0.2673082063619353</v>
      </c>
      <c r="F20" s="48">
        <f t="shared" si="2"/>
        <v>7482</v>
      </c>
      <c r="G20" s="49">
        <f t="shared" si="3"/>
        <v>1.22875907158236</v>
      </c>
      <c r="H20" s="53">
        <f>F20/($C$4*0.845)</f>
        <v>1.4185257721599625</v>
      </c>
      <c r="I20"/>
    </row>
    <row r="21" spans="1:9" s="23" customFormat="1" ht="15">
      <c r="A21" s="24">
        <f t="shared" si="4"/>
        <v>2017</v>
      </c>
      <c r="B21" s="24">
        <f t="shared" si="0"/>
        <v>11.72707819092242</v>
      </c>
      <c r="C21" s="25">
        <f aca="true" t="shared" si="5" ref="C21:C54">C20</f>
        <v>6089.07</v>
      </c>
      <c r="D21" s="25">
        <v>5375</v>
      </c>
      <c r="E21" s="26">
        <f t="shared" si="1"/>
        <v>0.2711864406779661</v>
      </c>
      <c r="F21" s="25">
        <f t="shared" si="2"/>
        <v>7375</v>
      </c>
      <c r="G21" s="26">
        <f t="shared" si="3"/>
        <v>1.2111866015664132</v>
      </c>
      <c r="H21" s="27">
        <f>F21/($C$4*0.845)</f>
        <v>1.3982394506388296</v>
      </c>
      <c r="I21"/>
    </row>
    <row r="22" spans="1:9" s="23" customFormat="1" ht="15">
      <c r="A22" s="24">
        <f t="shared" si="4"/>
        <v>2018</v>
      </c>
      <c r="B22" s="24">
        <f t="shared" si="0"/>
        <v>13.467902323343298</v>
      </c>
      <c r="C22" s="25">
        <f t="shared" si="5"/>
        <v>6089.07</v>
      </c>
      <c r="D22" s="25">
        <v>5269</v>
      </c>
      <c r="E22" s="26">
        <f t="shared" si="1"/>
        <v>0.27514100976750583</v>
      </c>
      <c r="F22" s="25">
        <f t="shared" si="2"/>
        <v>7269.000000000001</v>
      </c>
      <c r="G22" s="26">
        <f t="shared" si="3"/>
        <v>1.1937783602422047</v>
      </c>
      <c r="H22" s="26">
        <f aca="true" t="shared" si="6" ref="H22:H54">F22/$C$5</f>
        <v>1.378142720907614</v>
      </c>
      <c r="I22"/>
    </row>
    <row r="23" spans="1:9" s="23" customFormat="1" ht="15">
      <c r="A23" s="24">
        <f t="shared" si="4"/>
        <v>2019</v>
      </c>
      <c r="B23" s="24">
        <f t="shared" si="0"/>
        <v>15.22514932493796</v>
      </c>
      <c r="C23" s="25">
        <f t="shared" si="5"/>
        <v>6089.07</v>
      </c>
      <c r="D23" s="25">
        <v>5162</v>
      </c>
      <c r="E23" s="26">
        <f t="shared" si="1"/>
        <v>0.27925160569673274</v>
      </c>
      <c r="F23" s="25">
        <f t="shared" si="2"/>
        <v>7162</v>
      </c>
      <c r="G23" s="26">
        <f t="shared" si="3"/>
        <v>1.176205890226258</v>
      </c>
      <c r="H23" s="26">
        <f t="shared" si="6"/>
        <v>1.357856399386481</v>
      </c>
      <c r="I23"/>
    </row>
    <row r="24" spans="1:9" s="23" customFormat="1" ht="15">
      <c r="A24" s="47">
        <f t="shared" si="4"/>
        <v>2020</v>
      </c>
      <c r="B24" s="47">
        <f t="shared" si="0"/>
        <v>16.96597345735884</v>
      </c>
      <c r="C24" s="48">
        <f t="shared" si="5"/>
        <v>6089.07</v>
      </c>
      <c r="D24" s="48">
        <v>5056</v>
      </c>
      <c r="E24" s="49">
        <f t="shared" si="1"/>
        <v>0.2834467120181406</v>
      </c>
      <c r="F24" s="48">
        <f t="shared" si="2"/>
        <v>7056</v>
      </c>
      <c r="G24" s="49">
        <f t="shared" si="3"/>
        <v>1.158797648902049</v>
      </c>
      <c r="H24" s="49">
        <f t="shared" si="6"/>
        <v>1.3377596696552654</v>
      </c>
      <c r="I24"/>
    </row>
    <row r="25" spans="1:9" s="23" customFormat="1" ht="15">
      <c r="A25" s="24">
        <f t="shared" si="4"/>
        <v>2021</v>
      </c>
      <c r="B25" s="24">
        <f t="shared" si="0"/>
        <v>19.478672440947463</v>
      </c>
      <c r="C25" s="25">
        <f t="shared" si="5"/>
        <v>6089.07</v>
      </c>
      <c r="D25" s="25">
        <v>4903</v>
      </c>
      <c r="E25" s="26">
        <f t="shared" si="1"/>
        <v>0.2897291032884253</v>
      </c>
      <c r="F25" s="25">
        <f t="shared" si="2"/>
        <v>6903</v>
      </c>
      <c r="G25" s="26">
        <f t="shared" si="3"/>
        <v>1.133670659066163</v>
      </c>
      <c r="H25" s="26">
        <f t="shared" si="6"/>
        <v>1.3087521257979444</v>
      </c>
      <c r="I25"/>
    </row>
    <row r="26" spans="1:9" s="23" customFormat="1" ht="15">
      <c r="A26" s="24">
        <f t="shared" si="4"/>
        <v>2022</v>
      </c>
      <c r="B26" s="24">
        <f t="shared" si="0"/>
        <v>21.97494855536231</v>
      </c>
      <c r="C26" s="25">
        <f t="shared" si="5"/>
        <v>6089.07</v>
      </c>
      <c r="D26" s="25">
        <v>4751</v>
      </c>
      <c r="E26" s="26">
        <f t="shared" si="1"/>
        <v>0.2962524070508073</v>
      </c>
      <c r="F26" s="25">
        <f t="shared" si="2"/>
        <v>6751</v>
      </c>
      <c r="G26" s="26">
        <f t="shared" si="3"/>
        <v>1.1087078979220144</v>
      </c>
      <c r="H26" s="26">
        <f t="shared" si="6"/>
        <v>1.2799341737305407</v>
      </c>
      <c r="I26"/>
    </row>
    <row r="27" spans="1:9" s="23" customFormat="1" ht="15">
      <c r="A27" s="24">
        <f t="shared" si="4"/>
        <v>2023</v>
      </c>
      <c r="B27" s="24">
        <f t="shared" si="0"/>
        <v>24.471224669777154</v>
      </c>
      <c r="C27" s="25">
        <f t="shared" si="5"/>
        <v>6089.07</v>
      </c>
      <c r="D27" s="25">
        <v>4599</v>
      </c>
      <c r="E27" s="26">
        <f t="shared" si="1"/>
        <v>0.30307622367025305</v>
      </c>
      <c r="F27" s="25">
        <f t="shared" si="2"/>
        <v>6599</v>
      </c>
      <c r="G27" s="26">
        <f t="shared" si="3"/>
        <v>1.0837451367778659</v>
      </c>
      <c r="H27" s="26">
        <f t="shared" si="6"/>
        <v>1.251116221663137</v>
      </c>
      <c r="I27"/>
    </row>
    <row r="28" spans="1:9" s="23" customFormat="1" ht="15">
      <c r="A28" s="24">
        <f t="shared" si="4"/>
        <v>2024</v>
      </c>
      <c r="B28" s="24">
        <f t="shared" si="0"/>
        <v>26.983923653365782</v>
      </c>
      <c r="C28" s="25">
        <f t="shared" si="5"/>
        <v>6089.07</v>
      </c>
      <c r="D28" s="25">
        <v>4446</v>
      </c>
      <c r="E28" s="26">
        <f t="shared" si="1"/>
        <v>0.31026993484331367</v>
      </c>
      <c r="F28" s="25">
        <f t="shared" si="2"/>
        <v>6446</v>
      </c>
      <c r="G28" s="26">
        <f t="shared" si="3"/>
        <v>1.0586181469419798</v>
      </c>
      <c r="H28" s="26">
        <f t="shared" si="6"/>
        <v>1.2221086778058163</v>
      </c>
      <c r="I28"/>
    </row>
    <row r="29" spans="1:9" s="23" customFormat="1" ht="15">
      <c r="A29" s="24">
        <f t="shared" si="4"/>
        <v>2025</v>
      </c>
      <c r="B29" s="24">
        <f t="shared" si="0"/>
        <v>29.480199767780626</v>
      </c>
      <c r="C29" s="25">
        <f t="shared" si="5"/>
        <v>6089.07</v>
      </c>
      <c r="D29" s="25">
        <v>4294</v>
      </c>
      <c r="E29" s="26">
        <f t="shared" si="1"/>
        <v>0.31776294884016526</v>
      </c>
      <c r="F29" s="25">
        <f t="shared" si="2"/>
        <v>6293.999999999999</v>
      </c>
      <c r="G29" s="26">
        <f t="shared" si="3"/>
        <v>1.033655385797831</v>
      </c>
      <c r="H29" s="26">
        <f t="shared" si="6"/>
        <v>1.1932907257384124</v>
      </c>
      <c r="I29"/>
    </row>
    <row r="30" spans="1:9" s="23" customFormat="1" ht="15">
      <c r="A30" s="24">
        <f t="shared" si="4"/>
        <v>2026</v>
      </c>
      <c r="B30" s="24">
        <f t="shared" si="0"/>
        <v>31.976475882195473</v>
      </c>
      <c r="C30" s="25">
        <f t="shared" si="5"/>
        <v>6089.07</v>
      </c>
      <c r="D30" s="25">
        <v>4142</v>
      </c>
      <c r="E30" s="26">
        <f t="shared" si="1"/>
        <v>0.32562683165092804</v>
      </c>
      <c r="F30" s="25">
        <f t="shared" si="2"/>
        <v>6142</v>
      </c>
      <c r="G30" s="26">
        <f t="shared" si="3"/>
        <v>1.0086926246536827</v>
      </c>
      <c r="H30" s="26">
        <f t="shared" si="6"/>
        <v>1.164472773671009</v>
      </c>
      <c r="I30"/>
    </row>
    <row r="31" spans="1:9" s="23" customFormat="1" ht="15">
      <c r="A31" s="24">
        <f t="shared" si="4"/>
        <v>2027</v>
      </c>
      <c r="B31" s="24">
        <f t="shared" si="0"/>
        <v>34.47275199661032</v>
      </c>
      <c r="C31" s="25">
        <f t="shared" si="5"/>
        <v>6089.07</v>
      </c>
      <c r="D31" s="25">
        <v>3990</v>
      </c>
      <c r="E31" s="26">
        <f t="shared" si="1"/>
        <v>0.333889816360601</v>
      </c>
      <c r="F31" s="25">
        <f t="shared" si="2"/>
        <v>5990</v>
      </c>
      <c r="G31" s="26">
        <f t="shared" si="3"/>
        <v>0.9837298635095344</v>
      </c>
      <c r="H31" s="26">
        <f t="shared" si="6"/>
        <v>1.1356548216036053</v>
      </c>
      <c r="I31"/>
    </row>
    <row r="32" spans="1:9" s="23" customFormat="1" ht="15">
      <c r="A32" s="24">
        <f t="shared" si="4"/>
        <v>2028</v>
      </c>
      <c r="B32" s="24">
        <f t="shared" si="0"/>
        <v>36.98545098019894</v>
      </c>
      <c r="C32" s="25">
        <f t="shared" si="5"/>
        <v>6089.07</v>
      </c>
      <c r="D32" s="25">
        <v>3837</v>
      </c>
      <c r="E32" s="26">
        <f t="shared" si="1"/>
        <v>0.342641768031523</v>
      </c>
      <c r="F32" s="25">
        <f t="shared" si="2"/>
        <v>5837</v>
      </c>
      <c r="G32" s="26">
        <f t="shared" si="3"/>
        <v>0.958602873673648</v>
      </c>
      <c r="H32" s="26">
        <f t="shared" si="6"/>
        <v>1.1066472777462846</v>
      </c>
      <c r="I32"/>
    </row>
    <row r="33" spans="1:9" s="23" customFormat="1" ht="15">
      <c r="A33" s="24">
        <f t="shared" si="4"/>
        <v>2029</v>
      </c>
      <c r="B33" s="24">
        <f t="shared" si="0"/>
        <v>39.48172709461379</v>
      </c>
      <c r="C33" s="25">
        <f t="shared" si="5"/>
        <v>6089.07</v>
      </c>
      <c r="D33" s="25">
        <v>3685</v>
      </c>
      <c r="E33" s="26">
        <f t="shared" si="1"/>
        <v>0.3518029903254178</v>
      </c>
      <c r="F33" s="25">
        <f t="shared" si="2"/>
        <v>5685</v>
      </c>
      <c r="G33" s="26">
        <f t="shared" si="3"/>
        <v>0.9336401125294996</v>
      </c>
      <c r="H33" s="26">
        <f t="shared" si="6"/>
        <v>1.077829325678881</v>
      </c>
      <c r="I33"/>
    </row>
    <row r="34" spans="1:9" s="23" customFormat="1" ht="15">
      <c r="A34" s="24">
        <f t="shared" si="4"/>
        <v>2030</v>
      </c>
      <c r="B34" s="24">
        <f t="shared" si="0"/>
        <v>41.978003209028635</v>
      </c>
      <c r="C34" s="25">
        <f t="shared" si="5"/>
        <v>6089.07</v>
      </c>
      <c r="D34" s="25">
        <v>3533</v>
      </c>
      <c r="E34" s="26">
        <f t="shared" si="1"/>
        <v>0.3614675582866438</v>
      </c>
      <c r="F34" s="25">
        <f t="shared" si="2"/>
        <v>5533</v>
      </c>
      <c r="G34" s="26">
        <f t="shared" si="3"/>
        <v>0.9086773513853512</v>
      </c>
      <c r="H34" s="26">
        <f t="shared" si="6"/>
        <v>1.0490113736114772</v>
      </c>
      <c r="I34"/>
    </row>
    <row r="35" spans="1:9" s="23" customFormat="1" ht="15">
      <c r="A35" s="24">
        <f t="shared" si="4"/>
        <v>2031</v>
      </c>
      <c r="B35" s="24">
        <f t="shared" si="0"/>
        <v>44.030861855751375</v>
      </c>
      <c r="C35" s="25">
        <f t="shared" si="5"/>
        <v>6089.07</v>
      </c>
      <c r="D35" s="25">
        <v>3408</v>
      </c>
      <c r="E35" s="26">
        <f t="shared" si="1"/>
        <v>0.3698224852071006</v>
      </c>
      <c r="F35" s="25">
        <f t="shared" si="2"/>
        <v>5408</v>
      </c>
      <c r="G35" s="26">
        <f t="shared" si="3"/>
        <v>0.8881487649181238</v>
      </c>
      <c r="H35" s="26">
        <f t="shared" si="6"/>
        <v>1.025312399871836</v>
      </c>
      <c r="I35"/>
    </row>
    <row r="36" spans="1:9" s="23" customFormat="1" ht="15">
      <c r="A36" s="24">
        <f t="shared" si="4"/>
        <v>2032</v>
      </c>
      <c r="B36" s="24">
        <f t="shared" si="0"/>
        <v>46.08372050247411</v>
      </c>
      <c r="C36" s="25">
        <f t="shared" si="5"/>
        <v>6089.07</v>
      </c>
      <c r="D36" s="25">
        <v>3283</v>
      </c>
      <c r="E36" s="26">
        <f t="shared" si="1"/>
        <v>0.3785727806170736</v>
      </c>
      <c r="F36" s="25">
        <f t="shared" si="2"/>
        <v>5283</v>
      </c>
      <c r="G36" s="26">
        <f t="shared" si="3"/>
        <v>0.8676201784508965</v>
      </c>
      <c r="H36" s="26">
        <f t="shared" si="6"/>
        <v>1.0016134261321947</v>
      </c>
      <c r="I36"/>
    </row>
    <row r="37" spans="1:9" s="23" customFormat="1" ht="15">
      <c r="A37" s="24">
        <f t="shared" si="4"/>
        <v>2033</v>
      </c>
      <c r="B37" s="24">
        <f t="shared" si="0"/>
        <v>48.13657914919684</v>
      </c>
      <c r="C37" s="25">
        <f t="shared" si="5"/>
        <v>6089.07</v>
      </c>
      <c r="D37" s="25">
        <v>3158</v>
      </c>
      <c r="E37" s="26">
        <f t="shared" si="1"/>
        <v>0.38774718883288095</v>
      </c>
      <c r="F37" s="25">
        <f t="shared" si="2"/>
        <v>5158</v>
      </c>
      <c r="G37" s="26">
        <f t="shared" si="3"/>
        <v>0.8470915919836691</v>
      </c>
      <c r="H37" s="26">
        <f t="shared" si="6"/>
        <v>0.9779144523925536</v>
      </c>
      <c r="I37"/>
    </row>
    <row r="38" spans="1:9" s="23" customFormat="1" ht="15">
      <c r="A38" s="24">
        <f t="shared" si="4"/>
        <v>2034</v>
      </c>
      <c r="B38" s="24">
        <f t="shared" si="0"/>
        <v>50.189437795919574</v>
      </c>
      <c r="C38" s="25">
        <f t="shared" si="5"/>
        <v>6089.07</v>
      </c>
      <c r="D38" s="25">
        <v>3033</v>
      </c>
      <c r="E38" s="26">
        <f t="shared" si="1"/>
        <v>0.397377309755613</v>
      </c>
      <c r="F38" s="25">
        <f t="shared" si="2"/>
        <v>5033</v>
      </c>
      <c r="G38" s="26">
        <f t="shared" si="3"/>
        <v>0.8265630055164418</v>
      </c>
      <c r="H38" s="26">
        <f t="shared" si="6"/>
        <v>0.9542154786529125</v>
      </c>
      <c r="I38"/>
    </row>
    <row r="39" spans="1:9" s="23" customFormat="1" ht="15">
      <c r="A39" s="24">
        <f t="shared" si="4"/>
        <v>2035</v>
      </c>
      <c r="B39" s="24">
        <f t="shared" si="0"/>
        <v>52.24229644264231</v>
      </c>
      <c r="C39" s="25">
        <f t="shared" si="5"/>
        <v>6089.07</v>
      </c>
      <c r="D39" s="25">
        <v>2908</v>
      </c>
      <c r="E39" s="26">
        <f t="shared" si="1"/>
        <v>0.40749796251018744</v>
      </c>
      <c r="F39" s="25">
        <f t="shared" si="2"/>
        <v>4908</v>
      </c>
      <c r="G39" s="26">
        <f t="shared" si="3"/>
        <v>0.8060344190492145</v>
      </c>
      <c r="H39" s="26">
        <f t="shared" si="6"/>
        <v>0.9305165049132713</v>
      </c>
      <c r="I39"/>
    </row>
    <row r="40" spans="1:9" s="23" customFormat="1" ht="15">
      <c r="A40" s="24">
        <f t="shared" si="4"/>
        <v>2036</v>
      </c>
      <c r="B40" s="24">
        <f t="shared" si="0"/>
        <v>54.278732220191266</v>
      </c>
      <c r="C40" s="25">
        <f t="shared" si="5"/>
        <v>6089.07</v>
      </c>
      <c r="D40" s="25">
        <v>2784</v>
      </c>
      <c r="E40" s="26">
        <f t="shared" si="1"/>
        <v>0.4180602006688963</v>
      </c>
      <c r="F40" s="25">
        <f t="shared" si="2"/>
        <v>4784</v>
      </c>
      <c r="G40" s="26">
        <f t="shared" si="3"/>
        <v>0.785670061273725</v>
      </c>
      <c r="H40" s="26">
        <f t="shared" si="6"/>
        <v>0.9070071229635472</v>
      </c>
      <c r="I40"/>
    </row>
    <row r="41" spans="1:9" s="23" customFormat="1" ht="15">
      <c r="A41" s="24">
        <f t="shared" si="4"/>
        <v>2037</v>
      </c>
      <c r="B41" s="24">
        <f t="shared" si="0"/>
        <v>56.331590866914</v>
      </c>
      <c r="C41" s="25">
        <f t="shared" si="5"/>
        <v>6089.07</v>
      </c>
      <c r="D41" s="25">
        <v>2659</v>
      </c>
      <c r="E41" s="26">
        <f t="shared" si="1"/>
        <v>0.42927666881305</v>
      </c>
      <c r="F41" s="25">
        <f t="shared" si="2"/>
        <v>4659</v>
      </c>
      <c r="G41" s="26">
        <f t="shared" si="3"/>
        <v>0.7651414748064976</v>
      </c>
      <c r="H41" s="26">
        <f t="shared" si="6"/>
        <v>0.883308149223906</v>
      </c>
      <c r="I41"/>
    </row>
    <row r="42" spans="1:9" s="23" customFormat="1" ht="15">
      <c r="A42" s="24">
        <f t="shared" si="4"/>
        <v>2038</v>
      </c>
      <c r="B42" s="24">
        <f t="shared" si="0"/>
        <v>58.38444951363673</v>
      </c>
      <c r="C42" s="25">
        <f t="shared" si="5"/>
        <v>6089.07</v>
      </c>
      <c r="D42" s="25">
        <v>2534</v>
      </c>
      <c r="E42" s="26">
        <f t="shared" si="1"/>
        <v>0.4411116012351125</v>
      </c>
      <c r="F42" s="25">
        <f t="shared" si="2"/>
        <v>4534</v>
      </c>
      <c r="G42" s="26">
        <f t="shared" si="3"/>
        <v>0.7446128883392702</v>
      </c>
      <c r="H42" s="26">
        <f t="shared" si="6"/>
        <v>0.8596091754842649</v>
      </c>
      <c r="I42"/>
    </row>
    <row r="43" spans="1:9" s="23" customFormat="1" ht="15">
      <c r="A43" s="24">
        <f t="shared" si="4"/>
        <v>2039</v>
      </c>
      <c r="B43" s="24">
        <f t="shared" si="0"/>
        <v>60.437308160359464</v>
      </c>
      <c r="C43" s="25">
        <f t="shared" si="5"/>
        <v>6089.07</v>
      </c>
      <c r="D43" s="25">
        <v>2409</v>
      </c>
      <c r="E43" s="26">
        <f t="shared" si="1"/>
        <v>0.45361760036289406</v>
      </c>
      <c r="F43" s="25">
        <f t="shared" si="2"/>
        <v>4409</v>
      </c>
      <c r="G43" s="26">
        <f t="shared" si="3"/>
        <v>0.7240843018720429</v>
      </c>
      <c r="H43" s="26">
        <f t="shared" si="6"/>
        <v>0.8359102017446237</v>
      </c>
      <c r="I43"/>
    </row>
    <row r="44" spans="1:9" s="23" customFormat="1" ht="15">
      <c r="A44" s="24">
        <f t="shared" si="4"/>
        <v>2040</v>
      </c>
      <c r="B44" s="24">
        <f t="shared" si="0"/>
        <v>62.490166807082204</v>
      </c>
      <c r="C44" s="25">
        <f t="shared" si="5"/>
        <v>6089.07</v>
      </c>
      <c r="D44" s="25">
        <v>2284</v>
      </c>
      <c r="E44" s="26">
        <f t="shared" si="1"/>
        <v>0.4668534080298786</v>
      </c>
      <c r="F44" s="25">
        <f t="shared" si="2"/>
        <v>4284</v>
      </c>
      <c r="G44" s="26">
        <f t="shared" si="3"/>
        <v>0.7035557154048155</v>
      </c>
      <c r="H44" s="26">
        <f t="shared" si="6"/>
        <v>0.8122112280049825</v>
      </c>
      <c r="I44"/>
    </row>
    <row r="45" spans="1:9" s="23" customFormat="1" ht="15">
      <c r="A45" s="24">
        <f t="shared" si="4"/>
        <v>2041</v>
      </c>
      <c r="B45" s="24">
        <f t="shared" si="0"/>
        <v>64.54302545380493</v>
      </c>
      <c r="C45" s="25">
        <f t="shared" si="5"/>
        <v>6089.07</v>
      </c>
      <c r="D45" s="25">
        <v>2159</v>
      </c>
      <c r="E45" s="26">
        <f t="shared" si="1"/>
        <v>0.48088482808367394</v>
      </c>
      <c r="F45" s="25">
        <f t="shared" si="2"/>
        <v>4159</v>
      </c>
      <c r="G45" s="26">
        <f t="shared" si="3"/>
        <v>0.6830271289375882</v>
      </c>
      <c r="H45" s="26">
        <f t="shared" si="6"/>
        <v>0.7885122542653413</v>
      </c>
      <c r="I45"/>
    </row>
    <row r="46" spans="1:9" s="23" customFormat="1" ht="15">
      <c r="A46" s="24">
        <f t="shared" si="4"/>
        <v>2042</v>
      </c>
      <c r="B46" s="24">
        <f t="shared" si="0"/>
        <v>66.59588410052767</v>
      </c>
      <c r="C46" s="25">
        <f t="shared" si="5"/>
        <v>6089.07</v>
      </c>
      <c r="D46" s="25">
        <v>2034</v>
      </c>
      <c r="E46" s="26">
        <f t="shared" si="1"/>
        <v>0.495785820525533</v>
      </c>
      <c r="F46" s="25">
        <f t="shared" si="2"/>
        <v>4034</v>
      </c>
      <c r="G46" s="26">
        <f t="shared" si="3"/>
        <v>0.6624985424703609</v>
      </c>
      <c r="H46" s="26">
        <f t="shared" si="6"/>
        <v>0.7648132805257002</v>
      </c>
      <c r="I46"/>
    </row>
    <row r="47" spans="1:9" s="23" customFormat="1" ht="15">
      <c r="A47" s="24">
        <f t="shared" si="4"/>
        <v>2043</v>
      </c>
      <c r="B47" s="24">
        <f t="shared" si="0"/>
        <v>68.63231987807663</v>
      </c>
      <c r="C47" s="25">
        <f t="shared" si="5"/>
        <v>6089.07</v>
      </c>
      <c r="D47" s="25">
        <v>1910</v>
      </c>
      <c r="E47" s="26">
        <f t="shared" si="1"/>
        <v>0.5115089514066496</v>
      </c>
      <c r="F47" s="25">
        <f t="shared" si="2"/>
        <v>3909.9999999999995</v>
      </c>
      <c r="G47" s="26">
        <f t="shared" si="3"/>
        <v>0.6421341846948713</v>
      </c>
      <c r="H47" s="26">
        <f t="shared" si="6"/>
        <v>0.741303898575976</v>
      </c>
      <c r="I47"/>
    </row>
    <row r="48" spans="1:9" s="23" customFormat="1" ht="15">
      <c r="A48" s="24">
        <f t="shared" si="4"/>
        <v>2044</v>
      </c>
      <c r="B48" s="24">
        <f t="shared" si="0"/>
        <v>70.68517852479935</v>
      </c>
      <c r="C48" s="25">
        <f t="shared" si="5"/>
        <v>6089.07</v>
      </c>
      <c r="D48" s="25">
        <v>1785</v>
      </c>
      <c r="E48" s="26">
        <f t="shared" si="1"/>
        <v>0.5284015852047557</v>
      </c>
      <c r="F48" s="25">
        <f t="shared" si="2"/>
        <v>3784.9999999999995</v>
      </c>
      <c r="G48" s="26">
        <f t="shared" si="3"/>
        <v>0.6216055982276439</v>
      </c>
      <c r="H48" s="26">
        <f t="shared" si="6"/>
        <v>0.7176049248363349</v>
      </c>
      <c r="I48"/>
    </row>
    <row r="49" spans="1:9" s="23" customFormat="1" ht="15">
      <c r="A49" s="24">
        <f t="shared" si="4"/>
        <v>2045</v>
      </c>
      <c r="B49" s="24">
        <f t="shared" si="0"/>
        <v>72.7380371715221</v>
      </c>
      <c r="C49" s="25">
        <f t="shared" si="5"/>
        <v>6089.07</v>
      </c>
      <c r="D49" s="25">
        <v>1660</v>
      </c>
      <c r="E49" s="26">
        <f t="shared" si="1"/>
        <v>0.546448087431694</v>
      </c>
      <c r="F49" s="25">
        <f t="shared" si="2"/>
        <v>3659.9999999999995</v>
      </c>
      <c r="G49" s="26">
        <f t="shared" si="3"/>
        <v>0.6010770117604166</v>
      </c>
      <c r="H49" s="26">
        <f t="shared" si="6"/>
        <v>0.6939059510966936</v>
      </c>
      <c r="I49"/>
    </row>
    <row r="50" spans="1:9" s="23" customFormat="1" ht="15">
      <c r="A50" s="24">
        <f t="shared" si="4"/>
        <v>2046</v>
      </c>
      <c r="B50" s="24">
        <f t="shared" si="0"/>
        <v>74.79089581824482</v>
      </c>
      <c r="C50" s="25">
        <f t="shared" si="5"/>
        <v>6089.07</v>
      </c>
      <c r="D50" s="25">
        <v>1535</v>
      </c>
      <c r="E50" s="26">
        <f t="shared" si="1"/>
        <v>0.5657708628005658</v>
      </c>
      <c r="F50" s="25">
        <f t="shared" si="2"/>
        <v>3535</v>
      </c>
      <c r="G50" s="26">
        <f t="shared" si="3"/>
        <v>0.5805484252931893</v>
      </c>
      <c r="H50" s="26">
        <f t="shared" si="6"/>
        <v>0.6702069773570526</v>
      </c>
      <c r="I50"/>
    </row>
    <row r="51" spans="1:9" s="23" customFormat="1" ht="15">
      <c r="A51" s="24">
        <f t="shared" si="4"/>
        <v>2047</v>
      </c>
      <c r="B51" s="24">
        <f t="shared" si="0"/>
        <v>76.84375446496756</v>
      </c>
      <c r="C51" s="25">
        <f t="shared" si="5"/>
        <v>6089.07</v>
      </c>
      <c r="D51" s="25">
        <v>1410</v>
      </c>
      <c r="E51" s="26">
        <f t="shared" si="1"/>
        <v>0.5865102639296188</v>
      </c>
      <c r="F51" s="25">
        <f t="shared" si="2"/>
        <v>3410</v>
      </c>
      <c r="G51" s="26">
        <f t="shared" si="3"/>
        <v>0.560019838825962</v>
      </c>
      <c r="H51" s="26">
        <f t="shared" si="6"/>
        <v>0.6465080036174113</v>
      </c>
      <c r="I51"/>
    </row>
    <row r="52" spans="1:9" s="23" customFormat="1" ht="15">
      <c r="A52" s="24">
        <f t="shared" si="4"/>
        <v>2048</v>
      </c>
      <c r="B52" s="24">
        <f t="shared" si="0"/>
        <v>78.8966131116903</v>
      </c>
      <c r="C52" s="25">
        <f t="shared" si="5"/>
        <v>6089.07</v>
      </c>
      <c r="D52" s="25">
        <v>1285</v>
      </c>
      <c r="E52" s="26">
        <f t="shared" si="1"/>
        <v>0.60882800608828</v>
      </c>
      <c r="F52" s="25">
        <f t="shared" si="2"/>
        <v>3285</v>
      </c>
      <c r="G52" s="26">
        <f t="shared" si="3"/>
        <v>0.5394912523587346</v>
      </c>
      <c r="H52" s="26">
        <f t="shared" si="6"/>
        <v>0.6228090298777702</v>
      </c>
      <c r="I52"/>
    </row>
    <row r="53" spans="1:9" s="23" customFormat="1" ht="15">
      <c r="A53" s="24">
        <f t="shared" si="4"/>
        <v>2049</v>
      </c>
      <c r="B53" s="24">
        <f t="shared" si="0"/>
        <v>80.94947175841303</v>
      </c>
      <c r="C53" s="25">
        <f t="shared" si="5"/>
        <v>6089.07</v>
      </c>
      <c r="D53" s="25">
        <v>1160</v>
      </c>
      <c r="E53" s="26">
        <f t="shared" si="1"/>
        <v>0.6329113924050633</v>
      </c>
      <c r="F53" s="25">
        <f t="shared" si="2"/>
        <v>3160</v>
      </c>
      <c r="G53" s="26">
        <f t="shared" si="3"/>
        <v>0.5189626658915073</v>
      </c>
      <c r="H53" s="26">
        <f t="shared" si="6"/>
        <v>0.5991100561381291</v>
      </c>
      <c r="I53"/>
    </row>
    <row r="54" spans="1:9" s="23" customFormat="1" ht="15">
      <c r="A54" s="50">
        <f t="shared" si="4"/>
        <v>2050</v>
      </c>
      <c r="B54" s="47">
        <f t="shared" si="0"/>
        <v>83.00233040513577</v>
      </c>
      <c r="C54" s="51">
        <f t="shared" si="5"/>
        <v>6089.07</v>
      </c>
      <c r="D54" s="51">
        <v>1035</v>
      </c>
      <c r="E54" s="52">
        <f t="shared" si="1"/>
        <v>0.6589785831960461</v>
      </c>
      <c r="F54" s="51">
        <f t="shared" si="2"/>
        <v>3035.0000000000005</v>
      </c>
      <c r="G54" s="52">
        <f t="shared" si="3"/>
        <v>0.49843407942428</v>
      </c>
      <c r="H54" s="52">
        <f t="shared" si="6"/>
        <v>0.5754110823984879</v>
      </c>
      <c r="I54"/>
    </row>
    <row r="55" spans="5:10" ht="15">
      <c r="E55" s="18"/>
      <c r="F55" s="18"/>
      <c r="G55" s="18"/>
      <c r="H55" s="18"/>
      <c r="J55"/>
    </row>
    <row r="56" spans="4:11" ht="15">
      <c r="D56" s="18"/>
      <c r="F56" s="18"/>
      <c r="G56" s="18"/>
      <c r="H56" s="18"/>
      <c r="I56" s="18"/>
      <c r="K56" s="18"/>
    </row>
    <row r="57" spans="4:11" ht="15">
      <c r="D57" s="18"/>
      <c r="F57" s="18"/>
      <c r="G57" s="18"/>
      <c r="H57" s="18"/>
      <c r="I57" s="18"/>
      <c r="K57" s="18"/>
    </row>
    <row r="58" spans="4:11" ht="15">
      <c r="D58" s="18"/>
      <c r="F58" s="18"/>
      <c r="G58" s="18"/>
      <c r="H58" s="18"/>
      <c r="I58" s="18"/>
      <c r="K58" s="18"/>
    </row>
    <row r="59" spans="4:11" ht="15">
      <c r="D59" s="18"/>
      <c r="F59" s="18"/>
      <c r="G59" s="18"/>
      <c r="H59" s="18"/>
      <c r="I59" s="18"/>
      <c r="K59" s="18"/>
    </row>
    <row r="60" spans="4:11" ht="15">
      <c r="D60" s="18"/>
      <c r="F60" s="18"/>
      <c r="G60" s="18"/>
      <c r="H60" s="18"/>
      <c r="I60" s="18"/>
      <c r="K60" s="18"/>
    </row>
    <row r="61" spans="4:11" ht="15">
      <c r="D61" s="18"/>
      <c r="F61" s="18"/>
      <c r="G61" s="18"/>
      <c r="H61" s="18"/>
      <c r="I61" s="18"/>
      <c r="K61" s="18"/>
    </row>
    <row r="62" spans="4:11" ht="15">
      <c r="D62" s="18"/>
      <c r="F62" s="18"/>
      <c r="G62" s="18"/>
      <c r="H62" s="18"/>
      <c r="I62" s="18"/>
      <c r="K62" s="18"/>
    </row>
    <row r="63" spans="4:11" ht="15">
      <c r="D63" s="18"/>
      <c r="F63" s="18"/>
      <c r="G63" s="18"/>
      <c r="H63" s="18"/>
      <c r="I63" s="18"/>
      <c r="K63" s="18"/>
    </row>
    <row r="64" spans="4:11" ht="15">
      <c r="D64" s="18"/>
      <c r="F64" s="18"/>
      <c r="G64" s="18"/>
      <c r="H64" s="18"/>
      <c r="I64" s="18"/>
      <c r="K64" s="18"/>
    </row>
    <row r="65" spans="4:11" ht="15">
      <c r="D65" s="18"/>
      <c r="F65" s="18"/>
      <c r="G65" s="18"/>
      <c r="H65" s="18"/>
      <c r="I65" s="18"/>
      <c r="K65" s="18"/>
    </row>
    <row r="66" spans="4:11" ht="15">
      <c r="D66" s="18"/>
      <c r="F66" s="18"/>
      <c r="G66" s="18"/>
      <c r="H66" s="18"/>
      <c r="I66" s="18"/>
      <c r="K66" s="18"/>
    </row>
    <row r="105" ht="15">
      <c r="D105" s="28"/>
    </row>
  </sheetData>
  <dataValidations count="1">
    <dataValidation allowBlank="1" showErrorMessage="1" sqref="E16:E54">
      <formula1>0</formula1>
      <formula2>0</formula2>
    </dataValidation>
  </dataValidations>
  <printOptions/>
  <pageMargins left="0.7" right="0.7" top="0.75" bottom="0.75" header="0.511805555555556" footer="0.511805555555556"/>
  <pageSetup fitToHeight="1" fitToWidth="1" horizontalDpi="300" verticalDpi="300" orientation="portrait" paperSize="9" scale="65"/>
</worksheet>
</file>

<file path=xl/worksheets/sheet2.xml><?xml version="1.0" encoding="utf-8"?>
<worksheet xmlns="http://schemas.openxmlformats.org/spreadsheetml/2006/main" xmlns:r="http://schemas.openxmlformats.org/officeDocument/2006/relationships">
  <dimension ref="A1:E51"/>
  <sheetViews>
    <sheetView workbookViewId="0" topLeftCell="A28">
      <selection activeCell="A45" sqref="A45"/>
    </sheetView>
  </sheetViews>
  <sheetFormatPr defaultColWidth="11.421875" defaultRowHeight="15"/>
  <cols>
    <col min="1" max="1" width="100.421875" style="29" customWidth="1"/>
    <col min="2" max="16384" width="10.7109375" style="29" customWidth="1"/>
  </cols>
  <sheetData>
    <row r="1" ht="15">
      <c r="A1" s="30" t="s">
        <v>29</v>
      </c>
    </row>
    <row r="2" spans="1:3" ht="15">
      <c r="A2" s="31" t="s">
        <v>30</v>
      </c>
      <c r="B2" s="32"/>
      <c r="C2" s="32"/>
    </row>
    <row r="3" spans="1:3" ht="15">
      <c r="A3" s="33"/>
      <c r="B3" s="32"/>
      <c r="C3" s="32"/>
    </row>
    <row r="4" spans="1:3" ht="15">
      <c r="A4" s="33" t="s">
        <v>31</v>
      </c>
      <c r="B4" s="32"/>
      <c r="C4" s="32"/>
    </row>
    <row r="5" spans="1:3" ht="15">
      <c r="A5" s="33"/>
      <c r="B5" s="32"/>
      <c r="C5" s="32"/>
    </row>
    <row r="6" spans="1:3" ht="28.5">
      <c r="A6" s="33" t="s">
        <v>32</v>
      </c>
      <c r="B6" s="32"/>
      <c r="C6" s="32"/>
    </row>
    <row r="7" spans="1:3" ht="15">
      <c r="A7" s="33"/>
      <c r="B7" s="32"/>
      <c r="C7" s="32"/>
    </row>
    <row r="8" spans="1:3" ht="15">
      <c r="A8" s="33" t="s">
        <v>33</v>
      </c>
      <c r="B8" s="32"/>
      <c r="C8" s="32"/>
    </row>
    <row r="9" spans="1:3" ht="15">
      <c r="A9" s="33"/>
      <c r="B9" s="32"/>
      <c r="C9" s="32"/>
    </row>
    <row r="10" spans="1:3" ht="15">
      <c r="A10" s="33" t="s">
        <v>34</v>
      </c>
      <c r="B10" s="32"/>
      <c r="C10" s="32"/>
    </row>
    <row r="11" spans="1:3" s="36" customFormat="1" ht="15">
      <c r="A11" s="34" t="s">
        <v>35</v>
      </c>
      <c r="B11" s="35"/>
      <c r="C11" s="35"/>
    </row>
    <row r="12" spans="1:5" ht="45.75" customHeight="1">
      <c r="A12" s="37" t="s">
        <v>36</v>
      </c>
      <c r="B12" s="38"/>
      <c r="C12" s="38"/>
      <c r="D12" s="38"/>
      <c r="E12" s="38"/>
    </row>
    <row r="13" spans="1:3" ht="15">
      <c r="A13" s="33"/>
      <c r="B13" s="32"/>
      <c r="C13" s="32"/>
    </row>
    <row r="14" spans="1:3" s="36" customFormat="1" ht="15">
      <c r="A14" s="34" t="s">
        <v>37</v>
      </c>
      <c r="B14" s="35"/>
      <c r="C14" s="35"/>
    </row>
    <row r="15" spans="1:3" s="36" customFormat="1" ht="15">
      <c r="A15" s="34"/>
      <c r="B15" s="35"/>
      <c r="C15" s="35"/>
    </row>
    <row r="16" spans="1:3" s="36" customFormat="1" ht="15">
      <c r="A16" s="34" t="s">
        <v>38</v>
      </c>
      <c r="B16" s="35"/>
      <c r="C16" s="35"/>
    </row>
    <row r="17" spans="1:3" s="36" customFormat="1" ht="15">
      <c r="A17" s="34" t="s">
        <v>39</v>
      </c>
      <c r="B17" s="35"/>
      <c r="C17" s="35"/>
    </row>
    <row r="18" spans="1:3" s="36" customFormat="1" ht="15">
      <c r="A18" s="34"/>
      <c r="B18" s="35"/>
      <c r="C18" s="35"/>
    </row>
    <row r="19" spans="1:3" s="36" customFormat="1" ht="28.5">
      <c r="A19" s="34" t="s">
        <v>40</v>
      </c>
      <c r="B19" s="35"/>
      <c r="C19" s="35"/>
    </row>
    <row r="20" spans="1:3" ht="15">
      <c r="A20" s="33" t="s">
        <v>41</v>
      </c>
      <c r="B20" s="32"/>
      <c r="C20" s="32"/>
    </row>
    <row r="21" spans="1:4" ht="15.75">
      <c r="A21" s="33" t="s">
        <v>42</v>
      </c>
      <c r="B21" s="38"/>
      <c r="C21" s="38"/>
      <c r="D21" s="39"/>
    </row>
    <row r="22" spans="1:4" s="36" customFormat="1" ht="15.75">
      <c r="A22" s="34" t="s">
        <v>43</v>
      </c>
      <c r="B22" s="40"/>
      <c r="D22" s="41"/>
    </row>
    <row r="23" spans="1:4" ht="28.5">
      <c r="A23" s="37" t="s">
        <v>44</v>
      </c>
      <c r="B23" s="38"/>
      <c r="C23" s="38"/>
      <c r="D23" s="39"/>
    </row>
    <row r="24" spans="1:4" ht="15.75">
      <c r="A24" s="42"/>
      <c r="B24" s="38"/>
      <c r="C24" s="38"/>
      <c r="D24" s="39"/>
    </row>
    <row r="25" spans="1:4" s="36" customFormat="1" ht="15.75">
      <c r="A25" s="34" t="s">
        <v>45</v>
      </c>
      <c r="B25" s="40"/>
      <c r="C25" s="40"/>
      <c r="D25" s="41"/>
    </row>
    <row r="26" spans="1:3" ht="15">
      <c r="A26" s="33"/>
      <c r="B26" s="32"/>
      <c r="C26" s="32"/>
    </row>
    <row r="27" spans="1:3" ht="28.5">
      <c r="A27" s="33" t="s">
        <v>0</v>
      </c>
      <c r="B27" s="32"/>
      <c r="C27" s="32"/>
    </row>
    <row r="28" spans="1:3" s="36" customFormat="1" ht="15">
      <c r="A28" s="34" t="s">
        <v>1</v>
      </c>
      <c r="B28" s="35"/>
      <c r="C28" s="35"/>
    </row>
    <row r="29" spans="1:3" ht="15">
      <c r="A29" s="33"/>
      <c r="B29" s="32"/>
      <c r="C29" s="32"/>
    </row>
    <row r="30" spans="1:3" ht="15">
      <c r="A30" s="33" t="s">
        <v>2</v>
      </c>
      <c r="B30" s="32"/>
      <c r="C30" s="32"/>
    </row>
    <row r="31" spans="1:3" ht="15">
      <c r="A31" s="34" t="s">
        <v>3</v>
      </c>
      <c r="B31" s="32"/>
      <c r="C31" s="32"/>
    </row>
    <row r="32" spans="1:3" ht="28.5">
      <c r="A32" s="34" t="s">
        <v>4</v>
      </c>
      <c r="B32" s="32"/>
      <c r="C32" s="32"/>
    </row>
    <row r="33" spans="1:3" ht="15">
      <c r="A33" s="43"/>
      <c r="B33" s="32"/>
      <c r="C33" s="32"/>
    </row>
    <row r="34" spans="1:3" ht="15">
      <c r="A34" s="33" t="s">
        <v>5</v>
      </c>
      <c r="B34" s="32"/>
      <c r="C34" s="32"/>
    </row>
    <row r="35" spans="1:3" ht="13.5" customHeight="1">
      <c r="A35" s="33" t="s">
        <v>6</v>
      </c>
      <c r="B35" s="32"/>
      <c r="C35" s="32"/>
    </row>
    <row r="36" spans="1:3" s="36" customFormat="1" ht="15">
      <c r="A36" s="34" t="s">
        <v>7</v>
      </c>
      <c r="B36" s="35"/>
      <c r="C36" s="35"/>
    </row>
    <row r="37" spans="1:3" s="36" customFormat="1" ht="15">
      <c r="A37" s="34" t="s">
        <v>8</v>
      </c>
      <c r="B37" s="35"/>
      <c r="C37" s="35"/>
    </row>
    <row r="38" spans="1:3" ht="15">
      <c r="A38" s="33"/>
      <c r="B38" s="32"/>
      <c r="C38" s="32"/>
    </row>
    <row r="39" spans="1:3" s="36" customFormat="1" ht="15">
      <c r="A39" s="34" t="s">
        <v>9</v>
      </c>
      <c r="B39" s="35"/>
      <c r="C39" s="35"/>
    </row>
    <row r="40" spans="1:3" ht="15">
      <c r="A40" s="33"/>
      <c r="B40" s="32"/>
      <c r="C40" s="32"/>
    </row>
    <row r="41" spans="1:3" ht="15">
      <c r="A41" s="33" t="s">
        <v>10</v>
      </c>
      <c r="B41" s="32"/>
      <c r="C41" s="32"/>
    </row>
    <row r="42" spans="1:3" ht="15">
      <c r="A42" s="33"/>
      <c r="B42" s="32"/>
      <c r="C42" s="32"/>
    </row>
    <row r="43" spans="1:3" ht="15">
      <c r="A43" s="33" t="s">
        <v>11</v>
      </c>
      <c r="B43" s="32"/>
      <c r="C43" s="32"/>
    </row>
    <row r="44" spans="1:3" ht="15">
      <c r="A44" s="33"/>
      <c r="B44" s="32"/>
      <c r="C44" s="32"/>
    </row>
    <row r="45" spans="1:3" ht="15">
      <c r="A45" s="33" t="s">
        <v>12</v>
      </c>
      <c r="B45" s="32"/>
      <c r="C45" s="32"/>
    </row>
    <row r="46" spans="1:3" ht="16.5">
      <c r="A46" s="44"/>
      <c r="B46" s="32"/>
      <c r="C46" s="32"/>
    </row>
    <row r="47" spans="1:3" ht="15">
      <c r="A47" s="38"/>
      <c r="B47" s="32"/>
      <c r="C47" s="32"/>
    </row>
    <row r="48" spans="1:3" ht="16.5">
      <c r="A48" s="45" t="s">
        <v>13</v>
      </c>
      <c r="B48" s="32"/>
      <c r="C48" s="32"/>
    </row>
    <row r="49" spans="1:3" ht="15">
      <c r="A49" s="38"/>
      <c r="B49" s="32"/>
      <c r="C49" s="32"/>
    </row>
    <row r="50" spans="1:3" ht="15">
      <c r="A50" s="46"/>
      <c r="B50" s="32"/>
      <c r="C50" s="32"/>
    </row>
    <row r="51" spans="1:3" ht="15">
      <c r="A51" s="46"/>
      <c r="B51" s="32"/>
      <c r="C51" s="32"/>
    </row>
  </sheetData>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Rivers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McCully</dc:creator>
  <cp:keywords/>
  <dc:description/>
  <cp:lastModifiedBy>Patrick McCully</cp:lastModifiedBy>
  <cp:lastPrinted>2009-06-16T17:54:24Z</cp:lastPrinted>
  <cp:category/>
  <cp:version/>
  <cp:contentType/>
  <cp:contentStatus/>
</cp:coreProperties>
</file>